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<sst xmlns="http://schemas.openxmlformats.org/spreadsheetml/2006/main" count="38" uniqueCount="38">
  <si>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</si>
  <si>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</si>
  <si>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</si>
  <si>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</si>
  <si>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</si>
  <si>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</si>
  <si>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</si>
  <si>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</si>
  <si>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</si>
  <si>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</si>
  <si>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</si>
  <si>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</si>
  <si>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</si>
  <si>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</si>
  <si>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</si>
  <si>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</si>
  <si>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</si>
  <si>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</si>
  <si>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</si>
  <si>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</si>
  <si>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</si>
  <si>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</si>
  <si>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</si>
  <si>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</si>
  <si>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</si>
  <si>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</si>
  <si>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</si>
  <si>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2959,00 - изготовление и установка метал.ограждения около палисадника 2 под.</t>
  </si>
  <si>
    <t>2955,00 - монтаж перемычки отопления, замена дренажных вентилей в подвале на трубопроводе ГВС.</t>
  </si>
  <si>
    <t>697,00 - ремонт участков трубопровода канализации 1,2 под.                                                         1523,00 - ремонт участка трубопровода .ГВС в подвале.</t>
  </si>
  <si>
    <t>123000,00 - замена окон МОП.</t>
  </si>
  <si>
    <t>577,00 -  замена шар.крана, муфт кв. 29.</t>
  </si>
  <si>
    <t>5750,00 - ремонт тепловычислителя количества теплоты.</t>
  </si>
  <si>
    <t>3798,00 - ремонт кровли кв. 34.                                            9900,00 - замена задвижки ф80 в тепловом узле.                                                                   12021,00 - ремонт кровли кв. 36, 69, 70, 33.</t>
  </si>
  <si>
    <t>84510,00 - замена скамеек (9 шт.).                                    3663,000 - ремонт стояков в кв. 73 (ХВС, ГВС).                                                                                     2331,00 - ремонт участка трубопровода канализации в подвале и стояка ХВС в кв. 44.                                                                     203662,00 - замена окон ПВХ 1,2,3 под.</t>
  </si>
  <si>
    <t xml:space="preserve">46700,00 - ремонт откосов после замены окон 4,5 под.                                                                        6031,00 - ремонт стояков ХВС, ГВС в кв. 35. </t>
  </si>
  <si>
    <t>556,00 - ремонт трубопровода канализации кв. 36 (стояк).                                                      132815,00 - устройство дорожки из тротуарной плитки на придомовой территории.</t>
  </si>
  <si>
    <t>4667,00 - ремонт трубопровода канализации (подвал).                                                            550,00 - замена крана шарового ф15 (прибор учета, подвал).                                                    647,00 - ремонт трубопровода канализации (подвал).                                                              868,00 - ремонт трубопровода ГВС (кв. 5).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</si>
</sst>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5857.46</v>
          </cell>
          <cell r="AA2">
            <v>550</v>
          </cell>
          <cell r="AB2">
            <v>4182</v>
          </cell>
          <cell r="AD2">
            <v>430207.46</v>
          </cell>
          <cell r="AE2">
            <v>-136218.2199999999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25631.71</v>
          </cell>
          <cell r="AA6">
            <v>1901</v>
          </cell>
          <cell r="AB6">
            <v>3704</v>
          </cell>
          <cell r="AD6">
            <v>34763.71</v>
          </cell>
          <cell r="AE6">
            <v>87224.53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1653.98</v>
          </cell>
          <cell r="AA7">
            <v>1398</v>
          </cell>
          <cell r="AD7">
            <v>33348.979999999996</v>
          </cell>
          <cell r="AE7">
            <v>-17290.510000000024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8698.98</v>
          </cell>
          <cell r="AD8">
            <v>36009.979999999996</v>
          </cell>
          <cell r="AE8">
            <v>103822.29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33370.6</v>
          </cell>
          <cell r="Z11">
            <v>25904</v>
          </cell>
          <cell r="AA11">
            <v>11925</v>
          </cell>
          <cell r="AB11">
            <v>5333</v>
          </cell>
          <cell r="AD11">
            <v>167346.6</v>
          </cell>
          <cell r="AE11">
            <v>-25719.929999999993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2436.12</v>
          </cell>
          <cell r="Z13">
            <v>2007</v>
          </cell>
          <cell r="AA13">
            <v>3070</v>
          </cell>
          <cell r="AC13">
            <v>550</v>
          </cell>
          <cell r="AD13">
            <v>49034.12</v>
          </cell>
          <cell r="AE13">
            <v>607061.45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1424.1</v>
          </cell>
          <cell r="Z14">
            <v>8900</v>
          </cell>
          <cell r="AD14">
            <v>12148.1</v>
          </cell>
          <cell r="AE14">
            <v>87068.89000000001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12809.61</v>
          </cell>
          <cell r="AA15">
            <v>30059</v>
          </cell>
          <cell r="AD15">
            <v>80421.61</v>
          </cell>
          <cell r="AE15">
            <v>126080.30999999995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11604.38</v>
          </cell>
          <cell r="AA16">
            <v>8234</v>
          </cell>
          <cell r="AB16">
            <v>31783</v>
          </cell>
          <cell r="AC16">
            <v>2798</v>
          </cell>
          <cell r="AD16">
            <v>90771.38</v>
          </cell>
          <cell r="AE16">
            <v>121142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2121</v>
          </cell>
          <cell r="AA20">
            <v>8140</v>
          </cell>
          <cell r="AD20">
            <v>46085</v>
          </cell>
          <cell r="AE20">
            <v>82420.83999999998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23">
      <selection activeCell="G23" sqref="G23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2112</v>
      </c>
      <c r="B1" s="24"/>
      <c r="C1" s="24"/>
      <c r="D1" s="24"/>
      <c r="E1" s="24"/>
    </row>
    <row r="2" spans="1:5" ht="24.75" customHeight="1">
      <c r="A2" s="26" t="s">
        <v>26</v>
      </c>
      <c r="B2" s="26"/>
      <c r="C2" s="26"/>
      <c r="D2" s="26"/>
      <c r="E2" s="26"/>
    </row>
    <row r="3" spans="1:5" ht="41.25" customHeight="1">
      <c r="A3" s="27" t="s">
        <v>23</v>
      </c>
      <c r="B3" s="28"/>
      <c r="C3" s="28"/>
      <c r="D3" s="28"/>
      <c r="E3" s="28"/>
    </row>
    <row r="4" spans="1:5" ht="18.75" customHeight="1">
      <c r="A4" s="29" t="s">
        <v>24</v>
      </c>
      <c r="B4" s="30"/>
      <c r="C4" s="30"/>
      <c r="D4" s="30"/>
      <c r="E4" s="30"/>
    </row>
    <row r="5" spans="1:5" ht="30.75" customHeight="1">
      <c r="A5" s="25" t="str">
        <f>VLOOKUP(A1,'[1]2020'!$A$1:$AH$99,2,0)</f>
        <v>ул.Черняховского д.29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VLOOKUP(A1,'[1]2020'!$A$1:$AH$101,3,0)</f>
        <v>9494.7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5">
        <f>E7*E6</f>
        <v>26300.319000000003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22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21</v>
      </c>
      <c r="B11" s="20"/>
      <c r="C11" s="20"/>
      <c r="D11" s="20"/>
      <c r="E11" s="6">
        <f>VLOOKUP(A1,'[1]2020'!$A$1:$AH$101,4,0)</f>
        <v>1142505.5000000002</v>
      </c>
    </row>
    <row r="12" spans="1:5" ht="47.25">
      <c r="A12" s="3">
        <v>1</v>
      </c>
      <c r="B12" s="12" t="s">
        <v>4</v>
      </c>
      <c r="C12" s="8">
        <f>VLOOKUP(A1,'[1]2020'!$A$1:$AH$101,5,0)</f>
        <v>18682.51</v>
      </c>
      <c r="D12" s="8">
        <f>VLOOKUP(A1,'[1]2020'!$A$1:$AH$101,18,0)</f>
        <v>2959</v>
      </c>
      <c r="E12" s="10" t="s">
        <v>27</v>
      </c>
    </row>
    <row r="13" spans="1:5" ht="48.75" customHeight="1">
      <c r="A13" s="3">
        <v>2</v>
      </c>
      <c r="B13" s="12" t="s">
        <v>5</v>
      </c>
      <c r="C13" s="8">
        <f>VLOOKUP(A1,'[1]2020'!$A$1:$AH$101,6,0)</f>
        <v>23864.350000000002</v>
      </c>
      <c r="D13" s="8">
        <f>VLOOKUP(A1,'[1]2020'!$A$1:$AH$101,19,0)</f>
        <v>2955</v>
      </c>
      <c r="E13" s="10" t="s">
        <v>28</v>
      </c>
    </row>
    <row r="14" spans="1:5" ht="63" customHeight="1">
      <c r="A14" s="3">
        <v>3</v>
      </c>
      <c r="B14" s="12" t="s">
        <v>6</v>
      </c>
      <c r="C14" s="8">
        <f>VLOOKUP(A1,'[1]2020'!$A$1:$AH$101,7,0)</f>
        <v>30940.68</v>
      </c>
      <c r="D14" s="8">
        <f>VLOOKUP(A1,'[1]2020'!$A$1:$AH$101,20,0)</f>
        <v>2220</v>
      </c>
      <c r="E14" s="10" t="s">
        <v>29</v>
      </c>
    </row>
    <row r="15" spans="1:5" ht="15.75">
      <c r="A15" s="3">
        <v>4</v>
      </c>
      <c r="B15" s="4" t="s">
        <v>7</v>
      </c>
      <c r="C15" s="8">
        <f>VLOOKUP(A1,'[1]2020'!$A$1:$AH$101,8,0)</f>
        <v>15493.61</v>
      </c>
      <c r="D15" s="8">
        <f>VLOOKUP(A1,'[1]2020'!$A$1:$AH$101,21,0)</f>
        <v>0</v>
      </c>
      <c r="E15" s="10"/>
    </row>
    <row r="16" spans="1:5" ht="15.75">
      <c r="A16" s="3">
        <v>5</v>
      </c>
      <c r="B16" s="12" t="s">
        <v>8</v>
      </c>
      <c r="C16" s="8">
        <f>VLOOKUP(A1,'[1]2020'!$A$1:$AH$101,9,0)</f>
        <v>31806.48</v>
      </c>
      <c r="D16" s="8">
        <f>VLOOKUP(A1,'[1]2020'!$A$1:$AH$101,22,0)</f>
        <v>123000</v>
      </c>
      <c r="E16" s="10" t="s">
        <v>30</v>
      </c>
    </row>
    <row r="17" spans="1:5" ht="15.75">
      <c r="A17" s="3">
        <v>6</v>
      </c>
      <c r="B17" s="12" t="s">
        <v>9</v>
      </c>
      <c r="C17" s="8">
        <f>VLOOKUP(A1,'[1]2020'!$A$1:$AH$101,10,0)</f>
        <v>22059.04</v>
      </c>
      <c r="D17" s="8">
        <f>VLOOKUP(A1,'[1]2020'!$A$1:$AH$101,23,0)</f>
        <v>577</v>
      </c>
      <c r="E17" s="10" t="s">
        <v>31</v>
      </c>
    </row>
    <row r="18" spans="1:5" ht="31.5">
      <c r="A18" s="3">
        <v>7</v>
      </c>
      <c r="B18" s="12" t="s">
        <v>10</v>
      </c>
      <c r="C18" s="8">
        <f>VLOOKUP(A1,'[1]2020'!$A$1:$AH$101,11,0)</f>
        <v>24403.2</v>
      </c>
      <c r="D18" s="8">
        <f>VLOOKUP(A1,'[1]2020'!$A$1:$AH$101,24,0)</f>
        <v>5750</v>
      </c>
      <c r="E18" s="10" t="s">
        <v>32</v>
      </c>
    </row>
    <row r="19" spans="1:5" ht="78.75">
      <c r="A19" s="3">
        <v>8</v>
      </c>
      <c r="B19" s="12" t="s">
        <v>11</v>
      </c>
      <c r="C19" s="8">
        <f>VLOOKUP(A1,'[1]2020'!$A$1:$AH$101,12,0)</f>
        <v>27417.91</v>
      </c>
      <c r="D19" s="8">
        <f>VLOOKUP(A1,'[1]2020'!$A$1:$AH$102,25,0)</f>
        <v>25719</v>
      </c>
      <c r="E19" s="10" t="s">
        <v>33</v>
      </c>
    </row>
    <row r="20" spans="1:5" ht="110.25">
      <c r="A20" s="3">
        <v>9</v>
      </c>
      <c r="B20" s="12" t="s">
        <v>12</v>
      </c>
      <c r="C20" s="8">
        <f>VLOOKUP(A1,'[1]2020'!$A$1:$AH$101,13,0)</f>
        <v>22029.84</v>
      </c>
      <c r="D20" s="8">
        <f>VLOOKUP(A1,'[1]2020'!$A$1:$AH$101,26,0)</f>
        <v>90504</v>
      </c>
      <c r="E20" s="10" t="s">
        <v>34</v>
      </c>
    </row>
    <row r="21" spans="1:5" ht="63">
      <c r="A21" s="3">
        <v>10</v>
      </c>
      <c r="B21" s="4" t="s">
        <v>13</v>
      </c>
      <c r="C21" s="8">
        <f>VLOOKUP(A1,'[1]2020'!$A$1:$AH$101,14,0)</f>
        <v>30116.74</v>
      </c>
      <c r="D21" s="8">
        <f>VLOOKUP(A1,'[1]2020'!$A$1:$AH$101,27,0)</f>
        <v>262424</v>
      </c>
      <c r="E21" s="10" t="s">
        <v>35</v>
      </c>
    </row>
    <row r="22" spans="1:5" ht="81.75" customHeight="1">
      <c r="A22" s="3">
        <v>11</v>
      </c>
      <c r="B22" s="12" t="s">
        <v>14</v>
      </c>
      <c r="C22" s="8">
        <f>VLOOKUP(A1,'[1]2020'!$A$1:$AH$101,15,0)</f>
        <v>23670.25</v>
      </c>
      <c r="D22" s="8">
        <f>VLOOKUP(A1,'[1]2020'!$A$1:$AH$101,28,0)</f>
        <v>133371</v>
      </c>
      <c r="E22" s="10" t="s">
        <v>36</v>
      </c>
    </row>
    <row r="23" spans="1:5" ht="127.5" customHeight="1">
      <c r="A23" s="3">
        <v>12</v>
      </c>
      <c r="B23" s="12" t="s">
        <v>15</v>
      </c>
      <c r="C23" s="8">
        <f>VLOOKUP(A1,'[1]2020'!$A$1:$AH$101,16,0)</f>
        <v>29655.31</v>
      </c>
      <c r="D23" s="8">
        <f>VLOOKUP(A1,'[1]2020'!$A$1:$AH$101,29,0)</f>
        <v>6732</v>
      </c>
      <c r="E23" s="10" t="s">
        <v>37</v>
      </c>
    </row>
    <row r="24" spans="1:5" ht="15.75">
      <c r="A24" s="22" t="s">
        <v>16</v>
      </c>
      <c r="B24" s="23"/>
      <c r="C24" s="9">
        <f>SUM(C12:C23)</f>
        <v>300139.92</v>
      </c>
      <c r="D24" s="9">
        <f>SUM(D12:D23)</f>
        <v>656211</v>
      </c>
      <c r="E24" s="11"/>
    </row>
    <row r="25" spans="1:5" ht="15.75">
      <c r="A25" s="19" t="s">
        <v>25</v>
      </c>
      <c r="B25" s="20"/>
      <c r="C25" s="20"/>
      <c r="D25" s="20"/>
      <c r="E25" s="17">
        <f>E11+C24-D24</f>
        <v>786434.4200000002</v>
      </c>
    </row>
    <row r="29" spans="1:5" ht="18.75">
      <c r="A29" s="18" t="s">
        <v>20</v>
      </c>
      <c r="B29" s="18"/>
      <c r="C29" s="18"/>
      <c r="D29" s="18"/>
      <c r="E29" s="18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2021-03-03T12:17:02Z</dcterms:modified>
  <cp:category/>
  <cp:version/>
  <cp:contentType/>
  <cp:contentStatus/>
</cp:coreProperties>
</file>